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2_Monthly Web Reports\"/>
    </mc:Choice>
  </mc:AlternateContent>
  <xr:revisionPtr revIDLastSave="0" documentId="13_ncr:1_{46256699-A53A-46AF-8656-8DD314B0A4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 24-25" sheetId="10" r:id="rId1"/>
    <sheet name="FY 23-24" sheetId="9" r:id="rId2"/>
    <sheet name="FY 22-23" sheetId="8" r:id="rId3"/>
    <sheet name="FY 21-22" sheetId="7" r:id="rId4"/>
  </sheets>
  <definedNames>
    <definedName name="_xlnm.Print_Area" localSheetId="3">'FY 21-22'!$A$1:$I$38</definedName>
    <definedName name="_xlnm.Print_Area" localSheetId="2">'FY 22-23'!$A$1:$I$38</definedName>
    <definedName name="_xlnm.Print_Area" localSheetId="1">'FY 23-24'!$A$1:$H$38</definedName>
    <definedName name="_xlnm.Print_Area" localSheetId="0">'FY 24-25'!$A$1:$H$38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0" l="1"/>
  <c r="H15" i="10"/>
  <c r="F16" i="10"/>
  <c r="H16" i="10"/>
  <c r="F17" i="10"/>
  <c r="H17" i="10"/>
  <c r="F18" i="10"/>
  <c r="H18" i="10"/>
  <c r="F19" i="10"/>
  <c r="H19" i="10"/>
  <c r="F20" i="10"/>
  <c r="H20" i="10"/>
  <c r="F21" i="10"/>
  <c r="H21" i="10"/>
  <c r="F22" i="10"/>
  <c r="H22" i="10"/>
  <c r="F23" i="10"/>
  <c r="H23" i="10"/>
  <c r="F24" i="10"/>
  <c r="H24" i="10"/>
  <c r="F25" i="10"/>
  <c r="H25" i="10"/>
  <c r="H14" i="10"/>
  <c r="F14" i="10"/>
  <c r="D26" i="10"/>
  <c r="C26" i="10"/>
  <c r="G26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H25" i="9"/>
  <c r="H24" i="9"/>
  <c r="H23" i="9"/>
  <c r="H22" i="9"/>
  <c r="H21" i="9"/>
  <c r="H20" i="9"/>
  <c r="H19" i="9"/>
  <c r="H18" i="9"/>
  <c r="H17" i="9"/>
  <c r="H16" i="9"/>
  <c r="H15" i="9"/>
  <c r="H14" i="9"/>
  <c r="F26" i="10" l="1"/>
  <c r="H26" i="10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G26" i="9"/>
  <c r="D26" i="9"/>
  <c r="C26" i="9"/>
  <c r="F25" i="9"/>
  <c r="F24" i="9"/>
  <c r="F23" i="9"/>
  <c r="F22" i="9"/>
  <c r="F21" i="9"/>
  <c r="F20" i="9"/>
  <c r="F19" i="9"/>
  <c r="F18" i="9"/>
  <c r="F17" i="9"/>
  <c r="F16" i="9"/>
  <c r="F15" i="9"/>
  <c r="F14" i="9"/>
  <c r="I21" i="8"/>
  <c r="C26" i="8"/>
  <c r="F24" i="8"/>
  <c r="H26" i="8"/>
  <c r="G26" i="8"/>
  <c r="I25" i="8"/>
  <c r="I23" i="8"/>
  <c r="F23" i="8"/>
  <c r="I22" i="8"/>
  <c r="F22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H26" i="9" l="1"/>
  <c r="F26" i="9"/>
  <c r="F21" i="8"/>
  <c r="F25" i="8"/>
  <c r="F26" i="8" s="1"/>
  <c r="D26" i="8"/>
  <c r="I24" i="8"/>
  <c r="I26" i="8" s="1"/>
  <c r="F23" i="7"/>
  <c r="I23" i="7"/>
  <c r="I24" i="7" l="1"/>
  <c r="I25" i="7"/>
  <c r="I14" i="7"/>
  <c r="I15" i="7"/>
  <c r="I16" i="7"/>
  <c r="I17" i="7"/>
  <c r="I18" i="7"/>
  <c r="I19" i="7"/>
  <c r="I20" i="7"/>
  <c r="I21" i="7"/>
  <c r="I22" i="7"/>
  <c r="F24" i="7"/>
  <c r="F25" i="7"/>
  <c r="F14" i="7"/>
  <c r="F15" i="7"/>
  <c r="F16" i="7"/>
  <c r="F17" i="7"/>
  <c r="F18" i="7"/>
  <c r="F19" i="7"/>
  <c r="F20" i="7"/>
  <c r="F21" i="7"/>
  <c r="F22" i="7"/>
  <c r="H26" i="7"/>
  <c r="G26" i="7"/>
  <c r="F26" i="7" l="1"/>
  <c r="I26" i="7"/>
  <c r="C26" i="7"/>
  <c r="D26" i="7" l="1"/>
</calcChain>
</file>

<file path=xl/sharedStrings.xml><?xml version="1.0" encoding="utf-8"?>
<sst xmlns="http://schemas.openxmlformats.org/spreadsheetml/2006/main" count="92" uniqueCount="29">
  <si>
    <t>Month</t>
  </si>
  <si>
    <t>GGR</t>
  </si>
  <si>
    <t>Total</t>
  </si>
  <si>
    <t>Prior Period</t>
  </si>
  <si>
    <t>Net Revenue</t>
  </si>
  <si>
    <t>Unclaimed</t>
  </si>
  <si>
    <t>Adjustments</t>
  </si>
  <si>
    <t>Funds</t>
  </si>
  <si>
    <t>Fines &amp; Penalties</t>
  </si>
  <si>
    <t>Notes:</t>
  </si>
  <si>
    <t>Handle</t>
  </si>
  <si>
    <t>Wagering</t>
  </si>
  <si>
    <t>Mobile Sports</t>
  </si>
  <si>
    <t>Mobile Sports Wagering</t>
  </si>
  <si>
    <t xml:space="preserve">Mobile Sports </t>
  </si>
  <si>
    <t>to Platform Provider</t>
  </si>
  <si>
    <t>to Education</t>
  </si>
  <si>
    <t>Total Mobile Sports Wagering Gross Gaming Revenue (GGR) and Taxes - Fiscal Year 2021/2022</t>
  </si>
  <si>
    <t>1) Sports wagering gross gaming revenue is reported on a cash basis in New York State. Wagers on future events are taxed as current
 revenue and payouts for winning wagers are recognized in the period redeemed.</t>
  </si>
  <si>
    <t>2) For FY 21-22, 1% of Net Revenue to Education shall be distributed for problem gambling education and treatment purposes.</t>
  </si>
  <si>
    <t>3) For FY 21-22, 1% of Net Revenue to Education shall be distributed for a youth sports activities and education grant program for the
 purpose of providing annual awards to sports programs for underserved youth.</t>
  </si>
  <si>
    <t>Report compiled by the New York State Gaming Commission based on data provided by the sportsbooks</t>
  </si>
  <si>
    <t>Total Mobile Sports Wagering Gross Gaming Revenue (GGR) and Taxes - Fiscal Year 2022/2023</t>
  </si>
  <si>
    <t>2) $6 Million of Net Revenue to Education shall be distributed for problem gambling education and treatment purposes.</t>
  </si>
  <si>
    <t>3) $5 Million of Net Revenue to Education shall be distributed for a youth sports activities and education grant program for the
 purpose of providing annual awards to sports programs for underserved youth.</t>
  </si>
  <si>
    <t>Total Mobile Sports Wagering Gross Gaming Revenue (GGR) and Taxes - Fiscal Year 2023/2024</t>
  </si>
  <si>
    <t>1) Sports wagering gross gaming revenue is reported on a cash basis in New York State. Wagers on future events are taxed as current revenue and payouts for winning wagers are recognized in the period redeemed.</t>
  </si>
  <si>
    <t>3) $5 Million of Net Revenue to Education shall be distributed for a youth sports activities and education grant program for the purpose of providing annual awards to sports programs for underserved youth.</t>
  </si>
  <si>
    <t>Total Mobile Sports Wagering Gross Gaming Revenue (GGR) and Taxes -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</si>
</sst>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;;;"/>
    <numFmt numFmtId="166" formatCode="0.00%_);[Red]\(0.00%\)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/>
    </xf>
    <xf numFmtId="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6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6" fontId="9" fillId="0" borderId="3" xfId="0" applyNumberFormat="1" applyFont="1" applyBorder="1" applyAlignment="1">
      <alignment horizontal="center"/>
    </xf>
    <xf numFmtId="5" fontId="0" fillId="0" borderId="0" xfId="0" applyNumberFormat="1" applyAlignment="1"/>
    <xf numFmtId="6" fontId="0" fillId="0" borderId="0" xfId="0" applyNumberFormat="1" applyAlignment="1"/>
    <xf numFmtId="5" fontId="0" fillId="0" borderId="0" xfId="0" applyNumberFormat="1" applyFill="1" applyAlignment="1"/>
    <xf numFmtId="38" fontId="0" fillId="0" borderId="0" xfId="0" applyNumberFormat="1" applyAlignment="1"/>
    <xf numFmtId="0" fontId="0" fillId="0" borderId="0" xfId="0" applyAlignment="1"/>
    <xf numFmtId="5" fontId="0" fillId="0" borderId="4" xfId="0" applyNumberFormat="1" applyBorder="1" applyAlignment="1"/>
    <xf numFmtId="5" fontId="0" fillId="0" borderId="0" xfId="0" applyNumberFormat="1" applyFill="1" applyBorder="1" applyAlignment="1"/>
    <xf numFmtId="5" fontId="0" fillId="0" borderId="0" xfId="0" applyNumberFormat="1" applyBorder="1" applyAlignment="1"/>
    <xf numFmtId="6" fontId="0" fillId="0" borderId="0" xfId="0" applyNumberFormat="1" applyBorder="1" applyAlignment="1"/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/>
    <xf numFmtId="166" fontId="0" fillId="0" borderId="0" xfId="0" applyNumberFormat="1" applyAlignment="1"/>
    <xf numFmtId="166" fontId="0" fillId="2" borderId="0" xfId="0" applyNumberFormat="1" applyFill="1" applyAlignment="1"/>
    <xf numFmtId="166" fontId="0" fillId="0" borderId="0" xfId="0" applyNumberFormat="1" applyFill="1" applyAlignment="1"/>
    <xf numFmtId="166" fontId="9" fillId="0" borderId="0" xfId="0" applyNumberFormat="1" applyFont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38" fontId="0" fillId="2" borderId="0" xfId="0" applyNumberFormat="1" applyFill="1" applyAlignment="1"/>
    <xf numFmtId="165" fontId="0" fillId="0" borderId="0" xfId="0" applyNumberFormat="1" applyBorder="1" applyAlignment="1"/>
    <xf numFmtId="6" fontId="0" fillId="0" borderId="4" xfId="0" applyNumberFormat="1" applyBorder="1" applyAlignment="1"/>
    <xf numFmtId="8" fontId="0" fillId="2" borderId="0" xfId="0" applyNumberFormat="1" applyFill="1" applyAlignment="1"/>
    <xf numFmtId="166" fontId="10" fillId="0" borderId="0" xfId="0" applyNumberFormat="1" applyFont="1" applyAlignment="1">
      <alignment horizontal="left"/>
    </xf>
    <xf numFmtId="166" fontId="0" fillId="0" borderId="0" xfId="0" applyNumberFormat="1" applyFill="1" applyBorder="1" applyAlignment="1"/>
    <xf numFmtId="8" fontId="0" fillId="0" borderId="0" xfId="0" applyNumberFormat="1" applyFill="1" applyBorder="1" applyAlignment="1"/>
    <xf numFmtId="8" fontId="0" fillId="0" borderId="0" xfId="0" applyNumberFormat="1" applyFill="1" applyAlignment="1"/>
    <xf numFmtId="166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Alignment="1">
      <alignment horizontal="left"/>
    </xf>
    <xf numFmtId="166" fontId="11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center" wrapText="1"/>
    </xf>
    <xf numFmtId="6" fontId="0" fillId="2" borderId="0" xfId="0" applyNumberFormat="1" applyFill="1" applyAlignment="1">
      <alignment wrapText="1"/>
    </xf>
    <xf numFmtId="38" fontId="0" fillId="2" borderId="0" xfId="0" applyNumberFormat="1" applyFill="1" applyAlignment="1">
      <alignment wrapText="1"/>
    </xf>
    <xf numFmtId="6" fontId="0" fillId="2" borderId="0" xfId="0" applyNumberFormat="1" applyFill="1" applyAlignment="1"/>
    <xf numFmtId="164" fontId="0" fillId="2" borderId="0" xfId="0" applyNumberFormat="1" applyFill="1" applyAlignment="1">
      <alignment horizontal="center"/>
    </xf>
    <xf numFmtId="0" fontId="12" fillId="0" borderId="0" xfId="0" applyFont="1"/>
    <xf numFmtId="166" fontId="0" fillId="0" borderId="0" xfId="0" applyNumberFormat="1" applyBorder="1" applyAlignment="1">
      <alignment horizontal="center"/>
    </xf>
    <xf numFmtId="6" fontId="1" fillId="0" borderId="0" xfId="0" applyNumberFormat="1" applyFont="1" applyAlignment="1"/>
    <xf numFmtId="6" fontId="2" fillId="0" borderId="0" xfId="0" applyNumberFormat="1" applyFont="1" applyAlignment="1"/>
    <xf numFmtId="6" fontId="4" fillId="0" borderId="0" xfId="1" applyNumberFormat="1" applyFont="1" applyFill="1" applyAlignment="1" applyProtection="1"/>
    <xf numFmtId="6" fontId="5" fillId="0" borderId="0" xfId="0" applyNumberFormat="1" applyFont="1" applyFill="1" applyAlignmen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6" fontId="0" fillId="0" borderId="0" xfId="0" applyNumberFormat="1"/>
    <xf numFmtId="166" fontId="0" fillId="0" borderId="0" xfId="0" applyNumberFormat="1"/>
    <xf numFmtId="166" fontId="0" fillId="2" borderId="0" xfId="0" applyNumberFormat="1" applyFill="1"/>
    <xf numFmtId="38" fontId="0" fillId="0" borderId="0" xfId="0" applyNumberFormat="1"/>
    <xf numFmtId="8" fontId="0" fillId="0" borderId="0" xfId="0" applyNumberForma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5" fontId="0" fillId="0" borderId="0" xfId="0" applyNumberFormat="1"/>
    <xf numFmtId="6" fontId="7" fillId="0" borderId="5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left" wrapText="1"/>
    </xf>
    <xf numFmtId="6" fontId="1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6" fontId="3" fillId="0" borderId="0" xfId="1" applyNumberFormat="1" applyFill="1" applyAlignment="1" applyProtection="1">
      <alignment horizontal="center"/>
    </xf>
    <xf numFmtId="6" fontId="5" fillId="0" borderId="0" xfId="0" applyNumberFormat="1" applyFont="1" applyFill="1" applyAlignment="1">
      <alignment horizontal="center"/>
    </xf>
    <xf numFmtId="164" fontId="6" fillId="3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08672.4B47E1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19050</xdr:rowOff>
    </xdr:from>
    <xdr:to>
      <xdr:col>3</xdr:col>
      <xdr:colOff>82842</xdr:colOff>
      <xdr:row>3</xdr:row>
      <xdr:rowOff>158496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0D36DC-A821-4C9B-9F52-EA761EC2F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47650"/>
          <a:ext cx="1797341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19050</xdr:rowOff>
    </xdr:from>
    <xdr:to>
      <xdr:col>3</xdr:col>
      <xdr:colOff>82842</xdr:colOff>
      <xdr:row>3</xdr:row>
      <xdr:rowOff>158496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3B423B-B312-4D23-A3DE-74D72D9AE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47650"/>
          <a:ext cx="1797341" cy="539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19050</xdr:rowOff>
    </xdr:from>
    <xdr:to>
      <xdr:col>3</xdr:col>
      <xdr:colOff>82842</xdr:colOff>
      <xdr:row>3</xdr:row>
      <xdr:rowOff>158496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3C608D-9D74-49E3-BA8F-AAA79EB3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47650"/>
          <a:ext cx="1797341" cy="539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3</xdr:col>
      <xdr:colOff>323850</xdr:colOff>
      <xdr:row>4</xdr:row>
      <xdr:rowOff>184171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2A62A137-73BB-48E0-B60A-AD063164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8600"/>
          <a:ext cx="2000250" cy="765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9A6D-30C8-414E-85D9-45E2D4091DBE}">
  <dimension ref="A1:W43"/>
  <sheetViews>
    <sheetView tabSelected="1" zoomScaleNormal="100" workbookViewId="0">
      <selection activeCell="G19" sqref="G19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70" t="s">
        <v>28</v>
      </c>
      <c r="B8" s="71"/>
      <c r="C8" s="71"/>
      <c r="D8" s="71"/>
      <c r="E8" s="71"/>
      <c r="F8" s="71"/>
      <c r="G8" s="71"/>
      <c r="H8" s="7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45383</v>
      </c>
      <c r="B14" s="5"/>
      <c r="C14" s="68">
        <v>1964058932.3422637</v>
      </c>
      <c r="D14" s="68">
        <v>183791666.07039204</v>
      </c>
      <c r="E14" s="21"/>
      <c r="F14" s="68">
        <f>IF(D14&gt;0,D14*0.49," ")</f>
        <v>90057916.374492094</v>
      </c>
      <c r="G14" s="68">
        <v>0</v>
      </c>
      <c r="H14" s="68">
        <f>IF(D14&gt;0,D14*0.51+G14," ")</f>
        <v>93733749.695899948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45414</v>
      </c>
      <c r="B15" s="5"/>
      <c r="C15" s="68">
        <v>1972946780.0618014</v>
      </c>
      <c r="D15" s="68">
        <v>203347519.01179859</v>
      </c>
      <c r="E15" s="21"/>
      <c r="F15" s="68">
        <f t="shared" ref="F15:F25" si="0">IF(D15&gt;0,D15*0.49," ")</f>
        <v>99640284.31578131</v>
      </c>
      <c r="G15" s="68">
        <v>0</v>
      </c>
      <c r="H15" s="68">
        <f t="shared" ref="H15:H25" si="1">IF(D15&gt;0,D15*0.51+G15," ")</f>
        <v>103707234.69601728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5" si="2">+A15+31</f>
        <v>45445</v>
      </c>
      <c r="B16" s="5"/>
      <c r="C16" s="68">
        <v>1473071481.24</v>
      </c>
      <c r="D16" s="68">
        <v>133931079.78000198</v>
      </c>
      <c r="E16" s="21"/>
      <c r="F16" s="68">
        <f t="shared" si="0"/>
        <v>65626229.092200972</v>
      </c>
      <c r="G16" s="68">
        <v>0</v>
      </c>
      <c r="H16" s="68">
        <f t="shared" si="1"/>
        <v>68304850.687801018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45476</v>
      </c>
      <c r="B17" s="5"/>
      <c r="C17" s="68">
        <v>1261967679.1199999</v>
      </c>
      <c r="D17" s="68">
        <v>140328925.60044196</v>
      </c>
      <c r="E17" s="21"/>
      <c r="F17" s="68">
        <f t="shared" si="0"/>
        <v>68761173.544216558</v>
      </c>
      <c r="G17" s="68">
        <v>287.57</v>
      </c>
      <c r="H17" s="68">
        <f t="shared" si="1"/>
        <v>71568039.626225397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45507</v>
      </c>
      <c r="B18" s="5"/>
      <c r="C18" s="68">
        <v>1436142323.1100001</v>
      </c>
      <c r="D18" s="68">
        <v>124999775.39000504</v>
      </c>
      <c r="E18" s="21"/>
      <c r="F18" s="68">
        <f t="shared" si="0"/>
        <v>61249889.941102467</v>
      </c>
      <c r="G18" s="68">
        <v>415.15</v>
      </c>
      <c r="H18" s="68">
        <f t="shared" si="1"/>
        <v>63750300.598902568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45538</v>
      </c>
      <c r="B19" s="5"/>
      <c r="C19" s="68"/>
      <c r="D19" s="68"/>
      <c r="E19" s="21"/>
      <c r="F19" s="68" t="str">
        <f t="shared" si="0"/>
        <v xml:space="preserve"> </v>
      </c>
      <c r="G19" s="68"/>
      <c r="H19" s="68" t="str">
        <f t="shared" si="1"/>
        <v xml:space="preserve"> 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45569</v>
      </c>
      <c r="B20" s="5"/>
      <c r="C20" s="68"/>
      <c r="D20" s="68"/>
      <c r="E20" s="21"/>
      <c r="F20" s="68" t="str">
        <f t="shared" si="0"/>
        <v xml:space="preserve"> </v>
      </c>
      <c r="G20" s="68"/>
      <c r="H20" s="68" t="str">
        <f t="shared" si="1"/>
        <v xml:space="preserve"> 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45600</v>
      </c>
      <c r="B21" s="5"/>
      <c r="C21" s="68"/>
      <c r="D21" s="68"/>
      <c r="E21" s="21"/>
      <c r="F21" s="68" t="str">
        <f t="shared" si="0"/>
        <v xml:space="preserve"> </v>
      </c>
      <c r="G21" s="68"/>
      <c r="H21" s="68" t="str">
        <f t="shared" si="1"/>
        <v xml:space="preserve"> 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45631</v>
      </c>
      <c r="B22" s="5"/>
      <c r="C22" s="68"/>
      <c r="D22" s="68"/>
      <c r="E22" s="21"/>
      <c r="F22" s="68" t="str">
        <f t="shared" si="0"/>
        <v xml:space="preserve"> </v>
      </c>
      <c r="G22" s="68"/>
      <c r="H22" s="68" t="str">
        <f t="shared" si="1"/>
        <v xml:space="preserve"> 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45662</v>
      </c>
      <c r="B23" s="5"/>
      <c r="C23" s="68"/>
      <c r="D23" s="68"/>
      <c r="E23" s="21"/>
      <c r="F23" s="68" t="str">
        <f t="shared" si="0"/>
        <v xml:space="preserve"> </v>
      </c>
      <c r="G23" s="68"/>
      <c r="H23" s="68" t="str">
        <f t="shared" si="1"/>
        <v xml:space="preserve"> 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45693</v>
      </c>
      <c r="B24" s="5"/>
      <c r="C24" s="68"/>
      <c r="D24" s="68"/>
      <c r="E24" s="21"/>
      <c r="F24" s="68" t="str">
        <f t="shared" si="0"/>
        <v xml:space="preserve"> </v>
      </c>
      <c r="G24" s="68"/>
      <c r="H24" s="68" t="str">
        <f t="shared" si="1"/>
        <v xml:space="preserve"> 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 t="shared" si="2"/>
        <v>45724</v>
      </c>
      <c r="B25" s="5"/>
      <c r="C25" s="68"/>
      <c r="D25" s="68"/>
      <c r="E25" s="21"/>
      <c r="F25" s="68" t="str">
        <f t="shared" si="0"/>
        <v xml:space="preserve"> </v>
      </c>
      <c r="G25" s="68"/>
      <c r="H25" s="68" t="str">
        <f t="shared" si="1"/>
        <v xml:space="preserve"> 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8108187195.8740654</v>
      </c>
      <c r="D26" s="26">
        <f>SUM(D14:D25)</f>
        <v>786398965.85263956</v>
      </c>
      <c r="E26" s="28"/>
      <c r="F26" s="39">
        <f>SUM(F14:F25)</f>
        <v>385335493.26779336</v>
      </c>
      <c r="G26" s="26">
        <f>SUM(G14:G25)</f>
        <v>702.72</v>
      </c>
      <c r="H26" s="39">
        <f>SUM(H14:H25)</f>
        <v>401064175.30484623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70"/>
      <c r="B29" s="71"/>
      <c r="C29" s="71"/>
      <c r="D29" s="71"/>
      <c r="E29" s="71"/>
      <c r="F29" s="71"/>
      <c r="G29" s="71"/>
      <c r="H29" s="7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7" customHeight="1" x14ac:dyDescent="0.25">
      <c r="A33" s="72" t="s">
        <v>26</v>
      </c>
      <c r="B33" s="72"/>
      <c r="C33" s="72"/>
      <c r="D33" s="72"/>
      <c r="E33" s="72"/>
      <c r="F33" s="72"/>
      <c r="G33" s="72"/>
      <c r="H33" s="7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2" t="s">
        <v>27</v>
      </c>
      <c r="B35" s="72"/>
      <c r="C35" s="72"/>
      <c r="D35" s="72"/>
      <c r="E35" s="72"/>
      <c r="F35" s="72"/>
      <c r="G35" s="72"/>
      <c r="H35" s="72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27" customHeight="1" x14ac:dyDescent="0.25">
      <c r="A36" s="67"/>
      <c r="B36" s="67"/>
      <c r="C36" s="67"/>
      <c r="D36" s="67"/>
      <c r="E36" s="67"/>
      <c r="F36" s="67"/>
      <c r="G36" s="67"/>
      <c r="H36" s="67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21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conditionalFormatting sqref="C15:D25 D14">
    <cfRule type="cellIs" dxfId="2" priority="1" operator="equal">
      <formula>0</formula>
    </cfRule>
  </conditionalFormatting>
  <printOptions horizontalCentered="1"/>
  <pageMargins left="0" right="0" top="0" bottom="0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0214F-A23C-4C5A-8C92-302F61B666D5}">
  <dimension ref="A1:W43"/>
  <sheetViews>
    <sheetView zoomScaleNormal="100" workbookViewId="0">
      <selection activeCell="G26" sqref="G26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70" t="s">
        <v>25</v>
      </c>
      <c r="B8" s="71"/>
      <c r="C8" s="71"/>
      <c r="D8" s="71"/>
      <c r="E8" s="71"/>
      <c r="F8" s="71"/>
      <c r="G8" s="71"/>
      <c r="H8" s="7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45017</v>
      </c>
      <c r="B14" s="5"/>
      <c r="C14" s="22">
        <v>1544465378.099401</v>
      </c>
      <c r="D14" s="22">
        <v>138820563.52942109</v>
      </c>
      <c r="E14" s="21"/>
      <c r="F14" s="27">
        <f t="shared" ref="F14:F22" si="0">D14*0.49</f>
        <v>68022076.129416332</v>
      </c>
      <c r="G14" s="23"/>
      <c r="H14" s="27">
        <f>D14*0.51+G14</f>
        <v>70798487.400004759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45048</v>
      </c>
      <c r="B15" s="5"/>
      <c r="C15" s="22">
        <v>1358583506.2252007</v>
      </c>
      <c r="D15" s="22">
        <v>151968098.27520591</v>
      </c>
      <c r="E15" s="21"/>
      <c r="F15" s="27">
        <f t="shared" si="0"/>
        <v>74464368.1548509</v>
      </c>
      <c r="G15" s="23">
        <v>346</v>
      </c>
      <c r="H15" s="27">
        <f t="shared" ref="H15:H25" si="1">D15*0.51+G15</f>
        <v>77504076.12035501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5" si="2">+A15+31</f>
        <v>45079</v>
      </c>
      <c r="B16" s="5"/>
      <c r="C16" s="22">
        <v>1166390859.2105997</v>
      </c>
      <c r="D16" s="22">
        <v>103827783.59059905</v>
      </c>
      <c r="E16" s="21"/>
      <c r="F16" s="27">
        <f t="shared" si="0"/>
        <v>50875613.959393531</v>
      </c>
      <c r="G16" s="21">
        <v>-1081742</v>
      </c>
      <c r="H16" s="27">
        <f t="shared" si="1"/>
        <v>51870427.631205514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45110</v>
      </c>
      <c r="B17" s="5"/>
      <c r="C17" s="22">
        <v>962126094.05240011</v>
      </c>
      <c r="D17" s="22">
        <v>105132317.57239696</v>
      </c>
      <c r="E17" s="21"/>
      <c r="F17" s="27">
        <f t="shared" si="0"/>
        <v>51514835.610474512</v>
      </c>
      <c r="G17" s="21"/>
      <c r="H17" s="27">
        <f t="shared" si="1"/>
        <v>53617481.961922452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45141</v>
      </c>
      <c r="B18" s="5"/>
      <c r="C18" s="22">
        <v>1112768221.2405162</v>
      </c>
      <c r="D18" s="22">
        <v>98504384.890505195</v>
      </c>
      <c r="E18" s="21"/>
      <c r="F18" s="27">
        <f t="shared" si="0"/>
        <v>48267148.596347548</v>
      </c>
      <c r="G18" s="21"/>
      <c r="H18" s="27">
        <f t="shared" si="1"/>
        <v>50237236.294157647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45172</v>
      </c>
      <c r="B19" s="5"/>
      <c r="C19" s="22">
        <v>1759236825.6116822</v>
      </c>
      <c r="D19" s="22">
        <v>165562103.82173347</v>
      </c>
      <c r="E19" s="21"/>
      <c r="F19" s="27">
        <f t="shared" si="0"/>
        <v>81125430.872649401</v>
      </c>
      <c r="G19" s="21"/>
      <c r="H19" s="27">
        <f t="shared" si="1"/>
        <v>84436672.949084073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45203</v>
      </c>
      <c r="B20" s="5"/>
      <c r="C20" s="22">
        <v>2006823407.9990971</v>
      </c>
      <c r="D20" s="22">
        <v>166328229.4289296</v>
      </c>
      <c r="E20" s="21"/>
      <c r="F20" s="27">
        <f t="shared" si="0"/>
        <v>81500832.420175508</v>
      </c>
      <c r="G20" s="21"/>
      <c r="H20" s="27">
        <f t="shared" si="1"/>
        <v>84827397.008754089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45234</v>
      </c>
      <c r="B21" s="5"/>
      <c r="C21" s="22">
        <v>2109294399.7640929</v>
      </c>
      <c r="D21" s="22">
        <v>150903281.06426924</v>
      </c>
      <c r="E21" s="21"/>
      <c r="F21" s="27">
        <f t="shared" si="0"/>
        <v>73942607.721491933</v>
      </c>
      <c r="G21" s="21"/>
      <c r="H21" s="27">
        <f t="shared" si="1"/>
        <v>76960673.342777312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45265</v>
      </c>
      <c r="B22" s="5"/>
      <c r="C22" s="22">
        <v>2041931893.3276999</v>
      </c>
      <c r="D22" s="22">
        <v>188300120.22891366</v>
      </c>
      <c r="E22" s="21"/>
      <c r="F22" s="27">
        <f t="shared" si="0"/>
        <v>92267058.912167698</v>
      </c>
      <c r="G22" s="21"/>
      <c r="H22" s="27">
        <f t="shared" si="1"/>
        <v>96033061.316745967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45296</v>
      </c>
      <c r="B23" s="5"/>
      <c r="C23" s="22">
        <v>1955590363.9599991</v>
      </c>
      <c r="D23" s="22">
        <v>211504814.87472728</v>
      </c>
      <c r="E23" s="21"/>
      <c r="F23" s="27">
        <f>D23*0.49</f>
        <v>103637359.28861636</v>
      </c>
      <c r="G23" s="21"/>
      <c r="H23" s="27">
        <f t="shared" si="1"/>
        <v>107867455.58611092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45327</v>
      </c>
      <c r="B24" s="5"/>
      <c r="C24" s="22">
        <v>1773303031.7844989</v>
      </c>
      <c r="D24" s="22">
        <v>131427395.42846191</v>
      </c>
      <c r="E24" s="21"/>
      <c r="F24" s="27">
        <f t="shared" ref="F24:F25" si="3">D24*0.49</f>
        <v>64399423.759946331</v>
      </c>
      <c r="G24" s="21"/>
      <c r="H24" s="27">
        <f t="shared" si="1"/>
        <v>67027971.668515578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 t="shared" si="2"/>
        <v>45358</v>
      </c>
      <c r="B25" s="5"/>
      <c r="C25" s="22">
        <v>1849080275.9884989</v>
      </c>
      <c r="D25" s="22">
        <v>151679658.46840507</v>
      </c>
      <c r="E25" s="21"/>
      <c r="F25" s="27">
        <f t="shared" si="3"/>
        <v>74323032.649518475</v>
      </c>
      <c r="G25" s="21">
        <v>7000</v>
      </c>
      <c r="H25" s="27">
        <f t="shared" si="1"/>
        <v>77363625.818886593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19639594257.263687</v>
      </c>
      <c r="D26" s="26">
        <f>SUM(D14:D25)</f>
        <v>1763958751.1735685</v>
      </c>
      <c r="E26" s="28"/>
      <c r="F26" s="39">
        <f>SUM(F14:F25)</f>
        <v>864339788.07504869</v>
      </c>
      <c r="G26" s="26">
        <f>SUM(G14:G25)</f>
        <v>-1074396</v>
      </c>
      <c r="H26" s="39">
        <f>SUM(H14:H25)</f>
        <v>898544567.09851992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70"/>
      <c r="B29" s="71"/>
      <c r="C29" s="71"/>
      <c r="D29" s="71"/>
      <c r="E29" s="71"/>
      <c r="F29" s="71"/>
      <c r="G29" s="71"/>
      <c r="H29" s="7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7" customHeight="1" x14ac:dyDescent="0.25">
      <c r="A33" s="72" t="s">
        <v>26</v>
      </c>
      <c r="B33" s="72"/>
      <c r="C33" s="72"/>
      <c r="D33" s="72"/>
      <c r="E33" s="72"/>
      <c r="F33" s="72"/>
      <c r="G33" s="72"/>
      <c r="H33" s="7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2" t="s">
        <v>27</v>
      </c>
      <c r="B35" s="72"/>
      <c r="C35" s="72"/>
      <c r="D35" s="72"/>
      <c r="E35" s="72"/>
      <c r="F35" s="72"/>
      <c r="G35" s="72"/>
      <c r="H35" s="72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27" customHeight="1" x14ac:dyDescent="0.25">
      <c r="A36" s="66"/>
      <c r="B36" s="66"/>
      <c r="C36" s="66"/>
      <c r="D36" s="66"/>
      <c r="E36" s="66"/>
      <c r="F36" s="66"/>
      <c r="G36" s="66"/>
      <c r="H36" s="66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21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conditionalFormatting sqref="C14:D25">
    <cfRule type="cellIs" dxfId="1" priority="1" operator="equal">
      <formula>0</formula>
    </cfRule>
  </conditionalFormatting>
  <printOptions horizontalCentered="1"/>
  <pageMargins left="0" right="0" top="0" bottom="0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959FD-D289-472E-8618-5D03C5076E47}">
  <dimension ref="A1:X43"/>
  <sheetViews>
    <sheetView zoomScaleNormal="100" workbookViewId="0">
      <selection activeCell="C25" sqref="C25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70" t="s">
        <v>22</v>
      </c>
      <c r="B8" s="71"/>
      <c r="C8" s="71"/>
      <c r="D8" s="71"/>
      <c r="E8" s="71"/>
      <c r="F8" s="71"/>
      <c r="G8" s="71"/>
      <c r="H8" s="71"/>
      <c r="I8" s="7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6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44652</v>
      </c>
      <c r="B14" s="5"/>
      <c r="C14" s="22">
        <v>1390777874.5374985</v>
      </c>
      <c r="D14" s="22">
        <v>104141625.47994751</v>
      </c>
      <c r="E14" s="21"/>
      <c r="F14" s="27">
        <f t="shared" ref="F14:F22" si="0">D14*0.49</f>
        <v>51029396.485174276</v>
      </c>
      <c r="G14" s="23"/>
      <c r="H14" s="23"/>
      <c r="I14" s="27">
        <f t="shared" ref="I14:I22" si="1">D14*0.51+G14+H14</f>
        <v>53112228.994773231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44682</v>
      </c>
      <c r="B15" s="5"/>
      <c r="C15" s="22">
        <v>1263484474.2052505</v>
      </c>
      <c r="D15" s="22">
        <v>109788844.99524561</v>
      </c>
      <c r="E15" s="21"/>
      <c r="F15" s="27">
        <f t="shared" si="0"/>
        <v>53796534.047670349</v>
      </c>
      <c r="G15" s="23"/>
      <c r="H15" s="23"/>
      <c r="I15" s="27">
        <f t="shared" si="1"/>
        <v>55992310.947575256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44713</v>
      </c>
      <c r="B16" s="5"/>
      <c r="C16" s="22">
        <v>1051624719.6069989</v>
      </c>
      <c r="D16" s="22">
        <v>72420863.966992989</v>
      </c>
      <c r="E16" s="21"/>
      <c r="F16" s="27">
        <f t="shared" si="0"/>
        <v>35486223.343826562</v>
      </c>
      <c r="G16" s="21"/>
      <c r="H16" s="21"/>
      <c r="I16" s="27">
        <f t="shared" si="1"/>
        <v>36934640.623166427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44743</v>
      </c>
      <c r="B17" s="5"/>
      <c r="C17" s="22">
        <v>800753012.29874861</v>
      </c>
      <c r="D17" s="22">
        <v>73321229.378737718</v>
      </c>
      <c r="E17" s="21"/>
      <c r="F17" s="27">
        <f t="shared" si="0"/>
        <v>35927402.395581484</v>
      </c>
      <c r="G17" s="21"/>
      <c r="H17" s="21"/>
      <c r="I17" s="27">
        <f t="shared" si="1"/>
        <v>37393826.983156234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44774</v>
      </c>
      <c r="B18" s="5"/>
      <c r="C18" s="22">
        <v>872228171.18516612</v>
      </c>
      <c r="D18" s="22">
        <v>99602193.355144009</v>
      </c>
      <c r="E18" s="21"/>
      <c r="F18" s="27">
        <f t="shared" si="0"/>
        <v>48805074.744020566</v>
      </c>
      <c r="G18" s="21"/>
      <c r="H18" s="21"/>
      <c r="I18" s="27">
        <f t="shared" si="1"/>
        <v>50797118.611123443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44805</v>
      </c>
      <c r="B19" s="5"/>
      <c r="C19" s="22">
        <v>1256704041.9876926</v>
      </c>
      <c r="D19" s="22">
        <v>143332889.03750035</v>
      </c>
      <c r="E19" s="21"/>
      <c r="F19" s="27">
        <f t="shared" si="0"/>
        <v>70233115.628375173</v>
      </c>
      <c r="G19" s="21"/>
      <c r="H19" s="21"/>
      <c r="I19" s="27">
        <f t="shared" si="1"/>
        <v>73099773.409125179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44835</v>
      </c>
      <c r="B20" s="5"/>
      <c r="C20" s="22">
        <v>1543789024.3822401</v>
      </c>
      <c r="D20" s="22">
        <v>145654718.95237541</v>
      </c>
      <c r="E20" s="21"/>
      <c r="F20" s="27">
        <f t="shared" si="0"/>
        <v>71370812.286663949</v>
      </c>
      <c r="G20" s="21"/>
      <c r="H20" s="21"/>
      <c r="I20" s="27">
        <f t="shared" si="1"/>
        <v>74283906.665711462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44866</v>
      </c>
      <c r="B21" s="5"/>
      <c r="C21" s="22">
        <v>1553860981.9482472</v>
      </c>
      <c r="D21" s="22">
        <v>148221831.88816109</v>
      </c>
      <c r="E21" s="21"/>
      <c r="F21" s="27">
        <f t="shared" si="0"/>
        <v>72628697.625198931</v>
      </c>
      <c r="G21" s="21"/>
      <c r="H21" s="21"/>
      <c r="I21" s="27">
        <f t="shared" si="1"/>
        <v>75593134.262962162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44896</v>
      </c>
      <c r="B22" s="5"/>
      <c r="C22" s="22">
        <v>1623786503.3672493</v>
      </c>
      <c r="D22" s="22">
        <v>141769786.53730026</v>
      </c>
      <c r="E22" s="21"/>
      <c r="F22" s="27">
        <f t="shared" si="0"/>
        <v>69467195.403277129</v>
      </c>
      <c r="G22" s="21"/>
      <c r="H22" s="21"/>
      <c r="I22" s="27">
        <f t="shared" si="1"/>
        <v>72302591.13402313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44927</v>
      </c>
      <c r="B23" s="5"/>
      <c r="C23" s="22">
        <v>1788991455.404501</v>
      </c>
      <c r="D23" s="22">
        <v>149427397.17468786</v>
      </c>
      <c r="E23" s="21"/>
      <c r="F23" s="27">
        <f>D23*0.49</f>
        <v>73219424.615597054</v>
      </c>
      <c r="G23" s="21"/>
      <c r="H23" s="21"/>
      <c r="I23" s="27">
        <f>D23*0.51+G23+H23</f>
        <v>76207972.559090808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44958</v>
      </c>
      <c r="B24" s="5"/>
      <c r="C24" s="22">
        <v>1466956555.3274994</v>
      </c>
      <c r="D24" s="22">
        <v>108281939.89749435</v>
      </c>
      <c r="E24" s="21"/>
      <c r="F24" s="27">
        <f t="shared" ref="F24:F25" si="2">D24*0.49</f>
        <v>53058150.549772225</v>
      </c>
      <c r="G24" s="21"/>
      <c r="H24" s="21"/>
      <c r="I24" s="27">
        <f t="shared" ref="I24:I25" si="3">D24*0.51+G24+H24</f>
        <v>55223789.347722121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44986</v>
      </c>
      <c r="B25" s="5"/>
      <c r="C25" s="22">
        <v>1785952976.6442006</v>
      </c>
      <c r="D25" s="22">
        <v>162827580.04408816</v>
      </c>
      <c r="E25" s="21"/>
      <c r="F25" s="27">
        <f t="shared" si="2"/>
        <v>79785514.2216032</v>
      </c>
      <c r="G25" s="21"/>
      <c r="H25" s="21"/>
      <c r="I25" s="27">
        <f t="shared" si="3"/>
        <v>83042065.822484955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16398909790.895294</v>
      </c>
      <c r="D26" s="26">
        <f>SUM(D14:D25)</f>
        <v>1458790900.7076752</v>
      </c>
      <c r="E26" s="28"/>
      <c r="F26" s="39">
        <f>SUM(F14:F25)</f>
        <v>714807541.34676087</v>
      </c>
      <c r="G26" s="39">
        <f>SUM(G14:G25)</f>
        <v>0</v>
      </c>
      <c r="H26" s="26">
        <f>SUM(H14:H25)</f>
        <v>0</v>
      </c>
      <c r="I26" s="39">
        <f>SUM(I14:I25)</f>
        <v>743983359.36091447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2" t="s">
        <v>18</v>
      </c>
      <c r="B33" s="72"/>
      <c r="C33" s="72"/>
      <c r="D33" s="72"/>
      <c r="E33" s="72"/>
      <c r="F33" s="72"/>
      <c r="G33" s="72"/>
      <c r="H33" s="72"/>
      <c r="I33" s="7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61"/>
      <c r="P34" s="61"/>
      <c r="Q34" s="61"/>
      <c r="R34" s="62"/>
      <c r="S34" s="62"/>
      <c r="T34" s="62"/>
      <c r="U34" s="62"/>
      <c r="V34" s="62"/>
      <c r="W34" s="62"/>
    </row>
    <row r="35" spans="1:24" s="63" customFormat="1" ht="27" customHeight="1" x14ac:dyDescent="0.25">
      <c r="A35" s="72" t="s">
        <v>24</v>
      </c>
      <c r="B35" s="72"/>
      <c r="C35" s="72"/>
      <c r="D35" s="72"/>
      <c r="E35" s="72"/>
      <c r="F35" s="72"/>
      <c r="G35" s="72"/>
      <c r="H35" s="72"/>
      <c r="I35" s="72"/>
      <c r="J35" s="64"/>
      <c r="K35" s="61"/>
      <c r="L35" s="61"/>
      <c r="M35" s="61"/>
      <c r="N35" s="61"/>
      <c r="O35" s="61"/>
      <c r="P35" s="61"/>
      <c r="Q35" s="61"/>
      <c r="R35" s="65"/>
      <c r="S35" s="65"/>
      <c r="T35" s="65"/>
      <c r="U35" s="65"/>
      <c r="V35" s="65"/>
      <c r="W35" s="65"/>
    </row>
    <row r="36" spans="1:24" s="33" customFormat="1" ht="27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21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C10:I10"/>
    <mergeCell ref="A29:I29"/>
    <mergeCell ref="A33:I33"/>
    <mergeCell ref="A35:I35"/>
    <mergeCell ref="A1:I1"/>
    <mergeCell ref="A2:I2"/>
    <mergeCell ref="A3:I3"/>
    <mergeCell ref="A4:I4"/>
    <mergeCell ref="A5:I5"/>
    <mergeCell ref="A8:I8"/>
  </mergeCells>
  <conditionalFormatting sqref="C14:D25">
    <cfRule type="cellIs" dxfId="0" priority="1" operator="equal">
      <formula>0</formula>
    </cfRule>
  </conditionalFormatting>
  <printOptions horizontalCentered="1"/>
  <pageMargins left="0" right="0" top="0" bottom="0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3E19-67D8-4984-B771-096FA64EE9A7}">
  <dimension ref="A1:X43"/>
  <sheetViews>
    <sheetView zoomScaleNormal="100" workbookViewId="0">
      <selection activeCell="C23" sqref="C23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70" t="s">
        <v>17</v>
      </c>
      <c r="B8" s="71"/>
      <c r="C8" s="71"/>
      <c r="D8" s="71"/>
      <c r="E8" s="71"/>
      <c r="F8" s="71"/>
      <c r="G8" s="71"/>
      <c r="H8" s="71"/>
      <c r="I8" s="7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6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44287</v>
      </c>
      <c r="B14" s="5"/>
      <c r="C14" s="22"/>
      <c r="D14" s="21"/>
      <c r="E14" s="21"/>
      <c r="F14" s="27">
        <f t="shared" ref="F14:F22" si="0">D14*0.49</f>
        <v>0</v>
      </c>
      <c r="G14" s="23"/>
      <c r="H14" s="23"/>
      <c r="I14" s="27">
        <f t="shared" ref="I14:I22" si="1">D14*0.51+G14+H14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44317</v>
      </c>
      <c r="B15" s="5"/>
      <c r="C15" s="22"/>
      <c r="D15" s="21"/>
      <c r="E15" s="21"/>
      <c r="F15" s="27">
        <f t="shared" si="0"/>
        <v>0</v>
      </c>
      <c r="G15" s="23"/>
      <c r="H15" s="23"/>
      <c r="I15" s="27">
        <f t="shared" si="1"/>
        <v>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44348</v>
      </c>
      <c r="B16" s="5"/>
      <c r="C16" s="22"/>
      <c r="D16" s="21"/>
      <c r="E16" s="21"/>
      <c r="F16" s="27">
        <f t="shared" si="0"/>
        <v>0</v>
      </c>
      <c r="G16" s="21"/>
      <c r="H16" s="21"/>
      <c r="I16" s="27">
        <f t="shared" si="1"/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44378</v>
      </c>
      <c r="B17" s="5"/>
      <c r="C17" s="22"/>
      <c r="D17" s="21"/>
      <c r="E17" s="21"/>
      <c r="F17" s="27">
        <f t="shared" si="0"/>
        <v>0</v>
      </c>
      <c r="G17" s="21"/>
      <c r="H17" s="21"/>
      <c r="I17" s="27">
        <f t="shared" si="1"/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44409</v>
      </c>
      <c r="B18" s="5"/>
      <c r="C18" s="22"/>
      <c r="D18" s="21"/>
      <c r="E18" s="21"/>
      <c r="F18" s="27">
        <f t="shared" si="0"/>
        <v>0</v>
      </c>
      <c r="G18" s="21"/>
      <c r="H18" s="21"/>
      <c r="I18" s="27">
        <f t="shared" si="1"/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44440</v>
      </c>
      <c r="B19" s="5"/>
      <c r="C19" s="22"/>
      <c r="D19" s="21"/>
      <c r="E19" s="21"/>
      <c r="F19" s="27">
        <f t="shared" si="0"/>
        <v>0</v>
      </c>
      <c r="G19" s="21"/>
      <c r="H19" s="21"/>
      <c r="I19" s="27">
        <f t="shared" si="1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44470</v>
      </c>
      <c r="B20" s="5"/>
      <c r="C20" s="22"/>
      <c r="D20" s="21"/>
      <c r="E20" s="21"/>
      <c r="F20" s="27">
        <f t="shared" si="0"/>
        <v>0</v>
      </c>
      <c r="G20" s="21"/>
      <c r="H20" s="21"/>
      <c r="I20" s="27">
        <f t="shared" si="1"/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44501</v>
      </c>
      <c r="B21" s="5"/>
      <c r="C21" s="22"/>
      <c r="D21" s="21"/>
      <c r="E21" s="21"/>
      <c r="F21" s="27">
        <f t="shared" si="0"/>
        <v>0</v>
      </c>
      <c r="G21" s="21"/>
      <c r="H21" s="21"/>
      <c r="I21" s="27">
        <f t="shared" si="1"/>
        <v>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44531</v>
      </c>
      <c r="B22" s="5"/>
      <c r="C22" s="22"/>
      <c r="D22" s="21"/>
      <c r="E22" s="21"/>
      <c r="F22" s="27">
        <f t="shared" si="0"/>
        <v>0</v>
      </c>
      <c r="G22" s="21"/>
      <c r="H22" s="21"/>
      <c r="I22" s="27">
        <f t="shared" si="1"/>
        <v>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44562</v>
      </c>
      <c r="B23" s="5"/>
      <c r="C23" s="22">
        <v>1669719033.5999999</v>
      </c>
      <c r="D23" s="21">
        <v>124138955.44</v>
      </c>
      <c r="E23" s="21"/>
      <c r="F23" s="27">
        <f>D23*0.49</f>
        <v>60828088.165599994</v>
      </c>
      <c r="G23" s="21">
        <v>0</v>
      </c>
      <c r="H23" s="21">
        <v>0</v>
      </c>
      <c r="I23" s="27">
        <f>D23*0.51+G23+H23</f>
        <v>63310867.274400003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44593</v>
      </c>
      <c r="B24" s="5"/>
      <c r="C24" s="22">
        <v>1527568253.348</v>
      </c>
      <c r="D24" s="22">
        <v>82392103.538000017</v>
      </c>
      <c r="E24" s="21"/>
      <c r="F24" s="27">
        <f t="shared" ref="F24:F25" si="2">D24*0.49</f>
        <v>40372130.73362001</v>
      </c>
      <c r="G24" s="21">
        <v>0</v>
      </c>
      <c r="H24" s="21">
        <v>0</v>
      </c>
      <c r="I24" s="27">
        <f t="shared" ref="I24:I25" si="3">D24*0.51+G24+H24</f>
        <v>42019972.804380007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44621</v>
      </c>
      <c r="B25" s="5"/>
      <c r="C25" s="22">
        <v>1638266832.619</v>
      </c>
      <c r="D25" s="22">
        <v>114282056.0889997</v>
      </c>
      <c r="E25" s="21"/>
      <c r="F25" s="27">
        <f t="shared" si="2"/>
        <v>55998207.483609855</v>
      </c>
      <c r="G25" s="21">
        <v>0</v>
      </c>
      <c r="H25" s="21">
        <v>0</v>
      </c>
      <c r="I25" s="27">
        <f t="shared" si="3"/>
        <v>58283848.605389848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4835554119.5669994</v>
      </c>
      <c r="D26" s="26">
        <f>SUM(D14:D25)</f>
        <v>320813115.06699973</v>
      </c>
      <c r="E26" s="28"/>
      <c r="F26" s="39">
        <f>SUM(F14:F25)</f>
        <v>157198426.38282984</v>
      </c>
      <c r="G26" s="39">
        <f>SUM(G14:G25)</f>
        <v>0</v>
      </c>
      <c r="H26" s="26">
        <f>SUM(H14:H25)</f>
        <v>0</v>
      </c>
      <c r="I26" s="39">
        <f>SUM(I14:I25)</f>
        <v>163614688.68416986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2" t="s">
        <v>18</v>
      </c>
      <c r="B33" s="72"/>
      <c r="C33" s="72"/>
      <c r="D33" s="72"/>
      <c r="E33" s="72"/>
      <c r="F33" s="72"/>
      <c r="G33" s="72"/>
      <c r="H33" s="72"/>
      <c r="I33" s="7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33" customFormat="1" x14ac:dyDescent="0.25">
      <c r="A34" s="46" t="s">
        <v>19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22"/>
      <c r="P34" s="22"/>
      <c r="Q34" s="22"/>
      <c r="R34" s="42"/>
      <c r="S34" s="42"/>
      <c r="T34" s="42"/>
      <c r="U34" s="34"/>
      <c r="V34" s="34"/>
      <c r="W34" s="34"/>
    </row>
    <row r="35" spans="1:24" s="33" customFormat="1" ht="27" customHeight="1" x14ac:dyDescent="0.25">
      <c r="A35" s="72" t="s">
        <v>20</v>
      </c>
      <c r="B35" s="72"/>
      <c r="C35" s="72"/>
      <c r="D35" s="72"/>
      <c r="E35" s="72"/>
      <c r="F35" s="72"/>
      <c r="G35" s="72"/>
      <c r="H35" s="72"/>
      <c r="I35" s="72"/>
      <c r="J35" s="24"/>
      <c r="K35" s="22"/>
      <c r="L35" s="22"/>
      <c r="M35" s="22"/>
      <c r="N35" s="22"/>
      <c r="O35" s="22"/>
      <c r="P35" s="22"/>
      <c r="Q35" s="22"/>
      <c r="R35" s="43"/>
      <c r="S35" s="43"/>
      <c r="T35" s="43"/>
      <c r="U35" s="44"/>
      <c r="V35" s="44"/>
      <c r="W35" s="44"/>
    </row>
    <row r="36" spans="1:24" s="33" customFormat="1" ht="27" customHeight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21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A35:I35"/>
    <mergeCell ref="C10:I10"/>
    <mergeCell ref="A8:I8"/>
    <mergeCell ref="A33:I33"/>
    <mergeCell ref="A29:I29"/>
    <mergeCell ref="A1:I1"/>
    <mergeCell ref="A2:I2"/>
    <mergeCell ref="A3:I3"/>
    <mergeCell ref="A4:I4"/>
    <mergeCell ref="A5:I5"/>
  </mergeCells>
  <printOptions horizontalCentered="1"/>
  <pageMargins left="0" right="0" top="0" bottom="0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FY 24-25</vt:lpstr>
      <vt:lpstr>FY 23-24</vt:lpstr>
      <vt:lpstr>FY 22-23</vt:lpstr>
      <vt:lpstr>FY 21-22</vt:lpstr>
      <vt:lpstr>'FY 21-22'!Print_Area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2023-10-05T14:11:07Z</cp:lastPrinted>
  <dcterms:created xsi:type="dcterms:W3CDTF">2018-12-07T15:26:22Z</dcterms:created>
  <dcterms:modified xsi:type="dcterms:W3CDTF">2024-09-05T15:58:41Z</dcterms:modified>
</cp:coreProperties>
</file>